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chematic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<sst xmlns="http://schemas.openxmlformats.org/spreadsheetml/2006/main" count="119" uniqueCount="119">
  <si>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East Rd</t>
  </si>
  <si>
    <t>Cntr road</t>
  </si>
  <si>
    <t>Botanic</t>
  </si>
  <si>
    <t>Bahai</t>
  </si>
  <si>
    <t>Loop:</t>
  </si>
  <si>
    <t>Meitik R</t>
  </si>
  <si>
    <t>Maria's</t>
  </si>
  <si>
    <t>Track</t>
  </si>
  <si>
    <t>East</t>
  </si>
  <si>
    <t>Track West</t>
  </si>
  <si>
    <t>Nantipw</t>
  </si>
  <si>
    <t>Dolihner Loop:</t>
  </si>
  <si>
    <t>West Rd</t>
  </si>
  <si>
    <t>Palm</t>
  </si>
  <si>
    <t>Terrace</t>
  </si>
  <si>
    <t>Lewetik</t>
  </si>
  <si>
    <t>Junction</t>
  </si>
  <si>
    <t>Botanic</t>
  </si>
  <si>
    <t>Garden</t>
  </si>
  <si>
    <t>Doli Jcn</t>
  </si>
  <si>
    <t>Kamar</t>
  </si>
  <si>
    <t>Dolihner</t>
  </si>
  <si>
    <t>Nett</t>
  </si>
  <si>
    <t>Bridge</t>
  </si>
  <si>
    <t>Far Side</t>
  </si>
  <si>
    <t>Nantuelek Top</t>
  </si>
  <si>
    <t>Dolihner</t>
  </si>
  <si>
    <t>Home</t>
  </si>
  <si>
    <t>Dainy Top</t>
  </si>
  <si>
    <t>Dainy Top</t>
  </si>
  <si>
    <t>Palm</t>
  </si>
  <si>
    <t>Junction</t>
  </si>
  <si>
    <t>Bahai</t>
  </si>
  <si>
    <t>Last Stop</t>
  </si>
  <si>
    <t>Nett</t>
  </si>
  <si>
    <t>School</t>
  </si>
  <si>
    <t>Terrace</t>
  </si>
  <si>
    <t>Sokeh's Jcn</t>
  </si>
  <si>
    <t>College</t>
  </si>
  <si>
    <t>Three</t>
  </si>
  <si>
    <t>Star</t>
  </si>
  <si>
    <t>Doli</t>
  </si>
  <si>
    <t>[4TY]</t>
  </si>
  <si>
    <t>[Sant]</t>
  </si>
  <si>
    <t>Namiki</t>
  </si>
  <si>
    <t>Nantuelek Pohn Rakied</t>
  </si>
  <si>
    <t>Namiki</t>
  </si>
  <si>
    <t>Slot top</t>
  </si>
  <si>
    <t>Upper:</t>
  </si>
  <si>
    <t>Dainy Bot</t>
  </si>
  <si>
    <t>4TY</t>
  </si>
  <si>
    <t>Kaselehlie Elenieng</t>
  </si>
  <si>
    <t>SSC</t>
  </si>
  <si>
    <t>Dainy Bot</t>
  </si>
  <si>
    <t>Protestant Church</t>
  </si>
  <si>
    <t>Kolonia Town Hall</t>
  </si>
  <si>
    <t>Koikoi</t>
  </si>
  <si>
    <t>B3: Bridge Three</t>
  </si>
  <si>
    <t>Beast Top</t>
  </si>
  <si>
    <t>Beast Bottom</t>
  </si>
  <si>
    <t>Seir Pei</t>
  </si>
  <si>
    <t>De Santiago de la Ascension</t>
  </si>
  <si>
    <t>Pohn Rakied Ohmine</t>
  </si>
  <si>
    <t>B2</t>
  </si>
  <si>
    <t>B1</t>
  </si>
  <si>
    <t>Jcn Nahn</t>
  </si>
  <si>
    <t>Mesenieng</t>
  </si>
  <si>
    <t>Catholic at Yakipa</t>
  </si>
  <si>
    <t>Jcn Nahn</t>
  </si>
  <si>
    <t>Mount</t>
  </si>
  <si>
    <t>Dolon</t>
  </si>
  <si>
    <t>Town loop left:</t>
  </si>
  <si>
    <t>College</t>
  </si>
  <si>
    <t>Doli</t>
  </si>
  <si>
    <t>Lower:</t>
  </si>
  <si>
    <t>Lidakihda</t>
  </si>
  <si>
    <t>Capital Jcn</t>
  </si>
  <si>
    <t>Palm Terr</t>
  </si>
  <si>
    <t>Lower</t>
  </si>
  <si>
    <t>5k</t>
  </si>
  <si>
    <t>route</t>
  </si>
  <si>
    <t>Lidakihda</t>
  </si>
  <si>
    <t>Distances</t>
  </si>
  <si>
    <t>in</t>
  </si>
  <si>
    <t>km</t>
  </si>
  <si>
    <t>Airport</t>
  </si>
  <si>
    <t>Palm Terr</t>
  </si>
  <si>
    <t>Lower</t>
  </si>
  <si>
    <t>5k</t>
  </si>
  <si>
    <t>modified</t>
  </si>
  <si>
    <t>PATS 5k 3/13/4</t>
  </si>
  <si>
    <r>
      <rPr>
        <u val="single"/>
        <sz val="10"/>
        <color indexed="12"/>
        <rFont val="Tahoma"/>
        <family val="0"/>
      </rPr>
      <t>xls</t>
    </r>
  </si>
  <si>
    <r>
      <rPr>
        <u val="single"/>
        <sz val="10"/>
        <color indexed="12"/>
        <rFont val="Tahoma"/>
        <family val="0"/>
      </rPr>
      <t>ESS</t>
    </r>
  </si>
  <si>
    <t>Palikir Elem</t>
  </si>
  <si>
    <t>Palm Terr</t>
  </si>
  <si>
    <t>Upper</t>
  </si>
  <si>
    <t>5k</t>
  </si>
  <si>
    <t>route</t>
  </si>
  <si>
    <t>PICS Spanish</t>
  </si>
  <si>
    <t>+ Palm</t>
  </si>
  <si>
    <t>Terrace</t>
  </si>
  <si>
    <t>Lap is</t>
  </si>
  <si>
    <t>km</t>
  </si>
  <si>
    <t>NBFS</t>
  </si>
  <si>
    <t>from Doli</t>
  </si>
  <si>
    <t>via Dainy</t>
  </si>
  <si>
    <t>True Value</t>
  </si>
  <si>
    <t>Attchd</t>
  </si>
  <si>
    <t>5k</t>
  </si>
  <si>
    <t>route</t>
  </si>
  <si>
    <t>College</t>
  </si>
  <si>
    <t>Junction</t>
  </si>
  <si>
    <t>Data from</t>
  </si>
  <si>
    <t>Timex</t>
  </si>
  <si>
    <t>Body</t>
  </si>
  <si>
    <t>Link GPS</t>
  </si>
  <si>
    <t>unit</t>
  </si>
  <si>
    <t>Faculty</t>
  </si>
  <si>
    <t>Building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</si>
</sst>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.000"/>
    <numFmt numFmtId="165" formatCode="&quot;TRUE&quot;;&quot;TRUE&quot;;&quot;FALSE&quot;"/>
  </numFmts>
  <fonts count="4">
    <font>
      <sz val="10"/>
      <name val="Tahoma"/>
      <family val="0"/>
    </font>
    <font>
      <sz val="10"/>
      <name val="Arial"/>
      <family val="2"/>
    </font>
    <font>
      <i/>
      <sz val="10"/>
      <name val="Tahoma"/>
      <family val="2"/>
    </font>
    <font>
      <u val="single"/>
      <sz val="10"/>
      <color indexed="12"/>
      <name val="Tahoma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164" fontId="0" fillId="0" borderId="0" xfId="0" applyAlignment="1">
      <alignment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5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4" xfId="0" applyFill="1" applyBorder="1" applyAlignment="1">
      <alignment horizontal="center"/>
    </xf>
    <xf numFmtId="164" fontId="0" fillId="5" borderId="5" xfId="0" applyFill="1" applyBorder="1" applyAlignment="1">
      <alignment/>
    </xf>
    <xf numFmtId="164" fontId="2" fillId="0" borderId="0" xfId="0" applyFont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6" borderId="1" xfId="0" applyFill="1" applyBorder="1" applyAlignment="1">
      <alignment horizontal="center" vertical="center"/>
    </xf>
    <xf numFmtId="164" fontId="0" fillId="7" borderId="4" xfId="0" applyFill="1" applyBorder="1" applyAlignment="1">
      <alignment horizontal="center"/>
    </xf>
    <xf numFmtId="164" fontId="0" fillId="7" borderId="4" xfId="0" applyFill="1" applyBorder="1" applyAlignment="1">
      <alignment horizontal="center" vertical="center"/>
    </xf>
    <xf numFmtId="164" fontId="0" fillId="7" borderId="4" xfId="0" applyFill="1" applyBorder="1" applyAlignment="1">
      <alignment/>
    </xf>
    <xf numFmtId="164" fontId="0" fillId="6" borderId="3" xfId="0" applyFill="1" applyBorder="1" applyAlignment="1">
      <alignment horizontal="center"/>
    </xf>
    <xf numFmtId="164" fontId="0" fillId="6" borderId="5" xfId="0" applyFill="1" applyBorder="1" applyAlignment="1">
      <alignment horizontal="center" vertical="center" wrapText="1"/>
    </xf>
    <xf numFmtId="164" fontId="0" fillId="7" borderId="3" xfId="0" applyFill="1" applyBorder="1" applyAlignment="1">
      <alignment horizontal="center"/>
    </xf>
    <xf numFmtId="164" fontId="0" fillId="7" borderId="5" xfId="0" applyFill="1" applyBorder="1" applyAlignment="1">
      <alignment/>
    </xf>
    <xf numFmtId="164" fontId="0" fillId="6" borderId="1" xfId="0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0" fillId="7" borderId="6" xfId="0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7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9" xfId="0" applyFill="1" applyBorder="1" applyAlignment="1">
      <alignment/>
    </xf>
    <xf numFmtId="164" fontId="0" fillId="6" borderId="10" xfId="0" applyFill="1" applyBorder="1" applyAlignment="1">
      <alignment horizontal="center" vertical="center"/>
    </xf>
    <xf numFmtId="164" fontId="0" fillId="8" borderId="3" xfId="0" applyFill="1" applyBorder="1" applyAlignment="1">
      <alignment/>
    </xf>
    <xf numFmtId="164" fontId="0" fillId="8" borderId="4" xfId="0" applyFill="1" applyBorder="1" applyAlignment="1">
      <alignment horizontal="center" vertical="center"/>
    </xf>
    <xf numFmtId="164" fontId="0" fillId="9" borderId="3" xfId="0" applyFill="1" applyBorder="1" applyAlignment="1">
      <alignment horizontal="center" vertical="center"/>
    </xf>
    <xf numFmtId="164" fontId="0" fillId="9" borderId="5" xfId="0" applyFill="1" applyBorder="1" applyAlignment="1">
      <alignment horizontal="center" wrapText="1"/>
    </xf>
    <xf numFmtId="164" fontId="0" fillId="8" borderId="5" xfId="0" applyFill="1" applyBorder="1" applyAlignment="1">
      <alignment/>
    </xf>
    <xf numFmtId="164" fontId="0" fillId="9" borderId="7" xfId="0" applyFill="1" applyBorder="1" applyAlignment="1">
      <alignment/>
    </xf>
    <xf numFmtId="164" fontId="0" fillId="7" borderId="6" xfId="0" applyFill="1" applyBorder="1" applyAlignment="1">
      <alignment/>
    </xf>
    <xf numFmtId="164" fontId="0" fillId="2" borderId="3" xfId="0" applyFill="1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4" fontId="0" fillId="6" borderId="0" xfId="0" applyFill="1" applyBorder="1" applyAlignment="1">
      <alignment/>
    </xf>
    <xf numFmtId="164" fontId="0" fillId="6" borderId="12" xfId="0" applyFill="1" applyBorder="1" applyAlignment="1">
      <alignment horizontal="center" vertical="center"/>
    </xf>
    <xf numFmtId="164" fontId="0" fillId="10" borderId="3" xfId="0" applyFill="1" applyBorder="1" applyAlignment="1">
      <alignment/>
    </xf>
    <xf numFmtId="164" fontId="2" fillId="10" borderId="4" xfId="0" applyFont="1" applyFill="1" applyBorder="1" applyAlignment="1">
      <alignment/>
    </xf>
    <xf numFmtId="164" fontId="0" fillId="10" borderId="4" xfId="0" applyFont="1" applyFill="1" applyBorder="1" applyAlignment="1">
      <alignment horizontal="center"/>
    </xf>
    <xf numFmtId="164" fontId="0" fillId="10" borderId="4" xfId="0" applyFill="1" applyBorder="1" applyAlignment="1">
      <alignment/>
    </xf>
    <xf numFmtId="164" fontId="0" fillId="6" borderId="7" xfId="0" applyFill="1" applyBorder="1" applyAlignment="1">
      <alignment horizontal="center"/>
    </xf>
    <xf numFmtId="164" fontId="0" fillId="0" borderId="5" xfId="0" applyFill="1" applyBorder="1" applyAlignment="1">
      <alignment/>
    </xf>
    <xf numFmtId="164" fontId="0" fillId="9" borderId="6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 horizontal="center"/>
    </xf>
    <xf numFmtId="164" fontId="0" fillId="3" borderId="5" xfId="0" applyFill="1" applyBorder="1" applyAlignment="1">
      <alignment/>
    </xf>
    <xf numFmtId="164" fontId="0" fillId="6" borderId="13" xfId="0" applyFill="1" applyBorder="1" applyAlignment="1">
      <alignment/>
    </xf>
    <xf numFmtId="164" fontId="0" fillId="6" borderId="14" xfId="0" applyFill="1" applyBorder="1" applyAlignment="1">
      <alignment/>
    </xf>
    <xf numFmtId="164" fontId="0" fillId="6" borderId="15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4" xfId="0" applyFill="1" applyBorder="1" applyAlignment="1">
      <alignment/>
    </xf>
    <xf numFmtId="164" fontId="0" fillId="8" borderId="4" xfId="0" applyFill="1" applyBorder="1" applyAlignment="1">
      <alignment horizontal="center"/>
    </xf>
    <xf numFmtId="164" fontId="0" fillId="3" borderId="16" xfId="0" applyFill="1" applyBorder="1" applyAlignment="1">
      <alignment horizontal="center" vertical="center"/>
    </xf>
    <xf numFmtId="164" fontId="0" fillId="11" borderId="1" xfId="0" applyFill="1" applyBorder="1" applyAlignment="1">
      <alignment horizontal="center"/>
    </xf>
    <xf numFmtId="164" fontId="0" fillId="12" borderId="7" xfId="0" applyFill="1" applyBorder="1" applyAlignment="1">
      <alignment/>
    </xf>
    <xf numFmtId="164" fontId="0" fillId="13" borderId="7" xfId="0" applyFill="1" applyBorder="1" applyAlignment="1">
      <alignment/>
    </xf>
    <xf numFmtId="164" fontId="0" fillId="6" borderId="6" xfId="0" applyFill="1" applyBorder="1" applyAlignment="1">
      <alignment horizontal="center"/>
    </xf>
    <xf numFmtId="164" fontId="0" fillId="10" borderId="4" xfId="0" applyFill="1" applyBorder="1" applyAlignment="1">
      <alignment horizontal="center"/>
    </xf>
    <xf numFmtId="164" fontId="0" fillId="10" borderId="5" xfId="0" applyFill="1" applyBorder="1" applyAlignment="1">
      <alignment/>
    </xf>
    <xf numFmtId="164" fontId="0" fillId="7" borderId="17" xfId="0" applyFill="1" applyBorder="1" applyAlignment="1">
      <alignment/>
    </xf>
    <xf numFmtId="164" fontId="0" fillId="12" borderId="1" xfId="0" applyFill="1" applyBorder="1" applyAlignment="1">
      <alignment horizontal="center"/>
    </xf>
    <xf numFmtId="164" fontId="0" fillId="3" borderId="18" xfId="0" applyFill="1" applyBorder="1" applyAlignment="1">
      <alignment/>
    </xf>
    <xf numFmtId="164" fontId="0" fillId="9" borderId="1" xfId="0" applyFill="1" applyBorder="1" applyAlignment="1">
      <alignment horizontal="center"/>
    </xf>
    <xf numFmtId="164" fontId="0" fillId="12" borderId="6" xfId="0" applyFill="1" applyBorder="1" applyAlignment="1">
      <alignment/>
    </xf>
    <xf numFmtId="164" fontId="0" fillId="13" borderId="6" xfId="0" applyFill="1" applyBorder="1" applyAlignment="1">
      <alignment horizontal="center"/>
    </xf>
    <xf numFmtId="164" fontId="0" fillId="11" borderId="1" xfId="0" applyFont="1" applyFill="1" applyBorder="1" applyAlignment="1">
      <alignment horizontal="center"/>
    </xf>
    <xf numFmtId="164" fontId="0" fillId="6" borderId="17" xfId="0" applyFill="1" applyBorder="1" applyAlignment="1">
      <alignment horizontal="center"/>
    </xf>
    <xf numFmtId="164" fontId="0" fillId="9" borderId="17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12" borderId="6" xfId="0" applyFill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2" borderId="19" xfId="0" applyFill="1" applyBorder="1" applyAlignment="1">
      <alignment/>
    </xf>
    <xf numFmtId="164" fontId="0" fillId="13" borderId="6" xfId="0" applyFill="1" applyBorder="1" applyAlignment="1">
      <alignment/>
    </xf>
    <xf numFmtId="164" fontId="0" fillId="11" borderId="7" xfId="0" applyFill="1" applyBorder="1" applyAlignment="1">
      <alignment/>
    </xf>
    <xf numFmtId="164" fontId="0" fillId="6" borderId="17" xfId="0" applyFill="1" applyBorder="1" applyAlignment="1">
      <alignment horizontal="right"/>
    </xf>
    <xf numFmtId="164" fontId="0" fillId="12" borderId="6" xfId="0" applyFill="1" applyBorder="1" applyAlignment="1">
      <alignment horizontal="center"/>
    </xf>
    <xf numFmtId="164" fontId="0" fillId="8" borderId="20" xfId="0" applyFill="1" applyBorder="1" applyAlignment="1">
      <alignment/>
    </xf>
    <xf numFmtId="164" fontId="0" fillId="13" borderId="6" xfId="0" applyFill="1" applyBorder="1" applyAlignment="1">
      <alignment horizontal="center" vertical="center"/>
    </xf>
    <xf numFmtId="164" fontId="0" fillId="11" borderId="6" xfId="0" applyFill="1" applyBorder="1" applyAlignment="1">
      <alignment horizontal="center"/>
    </xf>
    <xf numFmtId="164" fontId="0" fillId="11" borderId="6" xfId="0" applyFill="1" applyBorder="1" applyAlignment="1">
      <alignment horizontal="center" vertical="center"/>
    </xf>
    <xf numFmtId="164" fontId="0" fillId="8" borderId="7" xfId="0" applyFill="1" applyBorder="1" applyAlignment="1">
      <alignment horizontal="center" vertical="center"/>
    </xf>
    <xf numFmtId="164" fontId="0" fillId="5" borderId="5" xfId="0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8" borderId="21" xfId="0" applyFill="1" applyBorder="1" applyAlignment="1">
      <alignment horizontal="center"/>
    </xf>
    <xf numFmtId="164" fontId="0" fillId="11" borderId="17" xfId="0" applyFill="1" applyBorder="1" applyAlignment="1">
      <alignment horizontal="center" vertical="center"/>
    </xf>
    <xf numFmtId="164" fontId="0" fillId="11" borderId="17" xfId="0" applyFill="1" applyBorder="1" applyAlignment="1">
      <alignment horizontal="center"/>
    </xf>
    <xf numFmtId="164" fontId="0" fillId="8" borderId="17" xfId="0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164" fontId="0" fillId="12" borderId="17" xfId="0" applyFill="1" applyBorder="1" applyAlignment="1">
      <alignment/>
    </xf>
    <xf numFmtId="164" fontId="0" fillId="3" borderId="1" xfId="0" applyFill="1" applyBorder="1" applyAlignment="1">
      <alignment horizontal="center" vertical="center"/>
    </xf>
    <xf numFmtId="164" fontId="0" fillId="8" borderId="22" xfId="0" applyFill="1" applyBorder="1" applyAlignment="1">
      <alignment horizontal="center" vertical="center"/>
    </xf>
    <xf numFmtId="164" fontId="0" fillId="13" borderId="17" xfId="0" applyFill="1" applyBorder="1" applyAlignment="1">
      <alignment/>
    </xf>
    <xf numFmtId="164" fontId="0" fillId="14" borderId="1" xfId="0" applyFill="1" applyBorder="1" applyAlignment="1">
      <alignment horizontal="center" vertical="center"/>
    </xf>
    <xf numFmtId="164" fontId="0" fillId="11" borderId="1" xfId="0" applyFill="1" applyBorder="1" applyAlignment="1">
      <alignment horizontal="center" vertical="center"/>
    </xf>
    <xf numFmtId="164" fontId="0" fillId="9" borderId="1" xfId="0" applyFill="1" applyBorder="1" applyAlignment="1">
      <alignment horizontal="center" wrapText="1"/>
    </xf>
    <xf numFmtId="164" fontId="0" fillId="3" borderId="6" xfId="0" applyFill="1" applyBorder="1" applyAlignment="1">
      <alignment/>
    </xf>
    <xf numFmtId="164" fontId="0" fillId="5" borderId="1" xfId="0" applyFill="1" applyBorder="1" applyAlignment="1">
      <alignment horizontal="center"/>
    </xf>
    <xf numFmtId="164" fontId="0" fillId="12" borderId="6" xfId="0" applyNumberForma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2" borderId="8" xfId="0" applyFill="1" applyBorder="1" applyAlignment="1">
      <alignment horizontal="center" vertical="center"/>
    </xf>
    <xf numFmtId="164" fontId="0" fillId="2" borderId="9" xfId="0" applyFill="1" applyBorder="1" applyAlignment="1">
      <alignment horizontal="center" vertical="center"/>
    </xf>
    <xf numFmtId="164" fontId="0" fillId="2" borderId="10" xfId="0" applyFill="1" applyBorder="1" applyAlignment="1">
      <alignment horizontal="center" vertical="center"/>
    </xf>
    <xf numFmtId="164" fontId="0" fillId="15" borderId="1" xfId="0" applyFill="1" applyBorder="1" applyAlignment="1">
      <alignment horizontal="center"/>
    </xf>
    <xf numFmtId="164" fontId="0" fillId="15" borderId="5" xfId="0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2" borderId="13" xfId="0" applyFill="1" applyBorder="1" applyAlignment="1">
      <alignment horizontal="center" vertical="center"/>
    </xf>
    <xf numFmtId="164" fontId="0" fillId="2" borderId="14" xfId="0" applyFill="1" applyBorder="1" applyAlignment="1">
      <alignment horizontal="center" vertical="center"/>
    </xf>
    <xf numFmtId="164" fontId="0" fillId="2" borderId="15" xfId="0" applyFill="1" applyBorder="1" applyAlignment="1">
      <alignment horizontal="center" vertical="center"/>
    </xf>
    <xf numFmtId="164" fontId="0" fillId="16" borderId="3" xfId="0" applyFill="1" applyBorder="1" applyAlignment="1">
      <alignment horizontal="center" vertical="center"/>
    </xf>
    <xf numFmtId="164" fontId="0" fillId="16" borderId="4" xfId="0" applyFill="1" applyBorder="1" applyAlignment="1">
      <alignment horizontal="center" vertical="center"/>
    </xf>
    <xf numFmtId="164" fontId="0" fillId="16" borderId="5" xfId="0" applyFill="1" applyBorder="1" applyAlignment="1">
      <alignment horizontal="center" vertical="center"/>
    </xf>
    <xf numFmtId="164" fontId="0" fillId="9" borderId="11" xfId="0" applyFill="1" applyBorder="1" applyAlignment="1">
      <alignment horizontal="center" wrapText="1"/>
    </xf>
    <xf numFmtId="164" fontId="0" fillId="9" borderId="5" xfId="0" applyFont="1" applyFill="1" applyBorder="1" applyAlignment="1">
      <alignment horizontal="center" wrapText="1"/>
    </xf>
    <xf numFmtId="164" fontId="0" fillId="5" borderId="1" xfId="0" applyFill="1" applyBorder="1" applyAlignment="1">
      <alignment horizontal="center" vertical="center"/>
    </xf>
    <xf numFmtId="164" fontId="0" fillId="12" borderId="11" xfId="0" applyFill="1" applyBorder="1" applyAlignment="1">
      <alignment/>
    </xf>
    <xf numFmtId="164" fontId="0" fillId="12" borderId="4" xfId="0" applyFill="1" applyBorder="1" applyAlignment="1">
      <alignment/>
    </xf>
    <xf numFmtId="164" fontId="0" fillId="12" borderId="15" xfId="0" applyFill="1" applyBorder="1" applyAlignment="1">
      <alignment/>
    </xf>
    <xf numFmtId="164" fontId="0" fillId="12" borderId="7" xfId="0" applyFill="1" applyBorder="1" applyAlignment="1">
      <alignment horizontal="center" vertical="center"/>
    </xf>
    <xf numFmtId="164" fontId="0" fillId="16" borderId="6" xfId="0" applyFill="1" applyBorder="1" applyAlignment="1">
      <alignment horizontal="center"/>
    </xf>
    <xf numFmtId="164" fontId="0" fillId="12" borderId="3" xfId="0" applyFill="1" applyBorder="1" applyAlignment="1">
      <alignment horizontal="center"/>
    </xf>
    <xf numFmtId="164" fontId="0" fillId="3" borderId="17" xfId="0" applyFill="1" applyBorder="1" applyAlignment="1">
      <alignment/>
    </xf>
    <xf numFmtId="165" fontId="0" fillId="2" borderId="1" xfId="0" applyNumberForma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0" fillId="12" borderId="1" xfId="0" applyFill="1" applyBorder="1" applyAlignment="1">
      <alignment horizontal="center" vertical="center"/>
    </xf>
    <xf numFmtId="164" fontId="0" fillId="9" borderId="1" xfId="0" applyFill="1" applyBorder="1" applyAlignment="1">
      <alignment horizontal="center" vertical="center" wrapText="1"/>
    </xf>
    <xf numFmtId="164" fontId="0" fillId="12" borderId="1" xfId="0" applyFill="1" applyBorder="1" applyAlignment="1">
      <alignment horizontal="center" vertical="center" wrapText="1"/>
    </xf>
    <xf numFmtId="164" fontId="0" fillId="5" borderId="5" xfId="0" applyFill="1" applyBorder="1" applyAlignment="1">
      <alignment horizontal="center" vertical="center" wrapText="1"/>
    </xf>
    <xf numFmtId="164" fontId="0" fillId="13" borderId="1" xfId="0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/>
    </xf>
    <xf numFmtId="164" fontId="0" fillId="16" borderId="7" xfId="0" applyFill="1" applyBorder="1" applyAlignment="1">
      <alignment horizontal="center" vertical="center"/>
    </xf>
    <xf numFmtId="164" fontId="0" fillId="9" borderId="1" xfId="0" applyFill="1" applyBorder="1" applyAlignment="1">
      <alignment horizontal="center" vertical="center"/>
    </xf>
    <xf numFmtId="164" fontId="0" fillId="0" borderId="10" xfId="0" applyFill="1" applyBorder="1" applyAlignment="1">
      <alignment/>
    </xf>
    <xf numFmtId="164" fontId="0" fillId="3" borderId="11" xfId="0" applyFill="1" applyBorder="1" applyAlignment="1">
      <alignment/>
    </xf>
    <xf numFmtId="164" fontId="0" fillId="12" borderId="6" xfId="0" applyNumberFormat="1" applyFill="1" applyBorder="1" applyAlignment="1">
      <alignment horizontal="center"/>
    </xf>
    <xf numFmtId="164" fontId="0" fillId="16" borderId="6" xfId="0" applyFill="1" applyBorder="1" applyAlignment="1">
      <alignment horizontal="center" vertical="center"/>
    </xf>
    <xf numFmtId="164" fontId="0" fillId="9" borderId="3" xfId="0" applyFill="1" applyBorder="1" applyAlignment="1">
      <alignment horizontal="center" wrapText="1"/>
    </xf>
    <xf numFmtId="164" fontId="0" fillId="9" borderId="5" xfId="0" applyFill="1" applyBorder="1" applyAlignment="1">
      <alignment horizontal="center" vertical="center" wrapText="1"/>
    </xf>
    <xf numFmtId="164" fontId="0" fillId="11" borderId="2" xfId="0" applyFill="1" applyBorder="1" applyAlignment="1">
      <alignment horizontal="center" vertical="center"/>
    </xf>
    <xf numFmtId="164" fontId="0" fillId="5" borderId="7" xfId="0" applyFill="1" applyBorder="1" applyAlignment="1">
      <alignment horizontal="center"/>
    </xf>
    <xf numFmtId="164" fontId="0" fillId="12" borderId="17" xfId="0" applyFill="1" applyBorder="1" applyAlignment="1">
      <alignment horizontal="center" vertical="center"/>
    </xf>
    <xf numFmtId="164" fontId="0" fillId="16" borderId="17" xfId="0" applyFill="1" applyBorder="1" applyAlignment="1">
      <alignment horizontal="center" vertical="center"/>
    </xf>
    <xf numFmtId="164" fontId="0" fillId="0" borderId="15" xfId="0" applyFill="1" applyBorder="1" applyAlignment="1">
      <alignment/>
    </xf>
    <xf numFmtId="164" fontId="0" fillId="16" borderId="10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4" xfId="0" applyFill="1" applyBorder="1" applyAlignment="1">
      <alignment/>
    </xf>
    <xf numFmtId="164" fontId="0" fillId="5" borderId="17" xfId="0" applyFill="1" applyBorder="1" applyAlignment="1">
      <alignment/>
    </xf>
    <xf numFmtId="164" fontId="0" fillId="2" borderId="3" xfId="0" applyFill="1" applyBorder="1" applyAlignment="1">
      <alignment horizontal="center" vertical="center" wrapText="1"/>
    </xf>
    <xf numFmtId="164" fontId="0" fillId="2" borderId="5" xfId="0" applyFill="1" applyBorder="1" applyAlignment="1">
      <alignment horizontal="center" vertical="center" wrapText="1"/>
    </xf>
    <xf numFmtId="164" fontId="0" fillId="16" borderId="3" xfId="0" applyFill="1" applyBorder="1" applyAlignment="1">
      <alignment/>
    </xf>
    <xf numFmtId="164" fontId="0" fillId="16" borderId="4" xfId="0" applyFill="1" applyBorder="1" applyAlignment="1">
      <alignment/>
    </xf>
    <xf numFmtId="164" fontId="0" fillId="16" borderId="14" xfId="0" applyFill="1" applyBorder="1" applyAlignment="1">
      <alignment horizontal="center" vertical="center"/>
    </xf>
    <xf numFmtId="164" fontId="0" fillId="16" borderId="15" xfId="0" applyFill="1" applyBorder="1" applyAlignment="1">
      <alignment horizontal="center" vertical="center"/>
    </xf>
    <xf numFmtId="164" fontId="0" fillId="11" borderId="13" xfId="0" applyFill="1" applyBorder="1" applyAlignment="1">
      <alignment horizontal="center" vertical="center"/>
    </xf>
    <xf numFmtId="164" fontId="0" fillId="11" borderId="5" xfId="0" applyFill="1" applyBorder="1" applyAlignment="1">
      <alignment/>
    </xf>
    <xf numFmtId="164" fontId="0" fillId="9" borderId="23" xfId="0" applyFill="1" applyBorder="1" applyAlignment="1">
      <alignment horizontal="center" wrapText="1"/>
    </xf>
    <xf numFmtId="164" fontId="0" fillId="3" borderId="13" xfId="0" applyFill="1" applyBorder="1" applyAlignment="1">
      <alignment/>
    </xf>
    <xf numFmtId="164" fontId="0" fillId="5" borderId="24" xfId="0" applyFill="1" applyBorder="1" applyAlignment="1">
      <alignment horizontal="center"/>
    </xf>
    <xf numFmtId="164" fontId="0" fillId="5" borderId="5" xfId="0" applyFill="1" applyBorder="1" applyAlignment="1">
      <alignment horizontal="center"/>
    </xf>
    <xf numFmtId="164" fontId="0" fillId="16" borderId="1" xfId="0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5" borderId="1" xfId="0" applyFill="1" applyBorder="1" applyAlignment="1">
      <alignment horizontal="center" wrapText="1"/>
    </xf>
    <xf numFmtId="164" fontId="0" fillId="0" borderId="0" xfId="0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5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Dana%20Lee%20Ling\My%20Documents\comfsm\kinesiology\pohnpei.xls" TargetMode="External" /><Relationship Id="rId2" Type="http://schemas.openxmlformats.org/officeDocument/2006/relationships/hyperlink" Target="file://C:\Documents%20and%20Settings\Dana%20Lee%20Ling\My%20Documents\comfsm\department\pe101j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7">
      <selection activeCell="N9" sqref="N9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9.57421875" style="0" customWidth="1"/>
    <col min="4" max="4" width="8.28125" style="0" customWidth="1"/>
    <col min="5" max="5" width="10.140625" style="0" customWidth="1"/>
    <col min="6" max="7" width="6.421875" style="0" customWidth="1"/>
    <col min="8" max="8" width="11.421875" style="0" customWidth="1"/>
    <col min="9" max="9" width="6.421875" style="0" customWidth="1"/>
    <col min="10" max="10" width="13.8515625" style="0" customWidth="1"/>
    <col min="11" max="11" width="6.421875" style="0" customWidth="1"/>
    <col min="12" max="12" width="8.8515625" style="0" customWidth="1"/>
    <col min="13" max="13" width="6.421875" style="0" customWidth="1"/>
    <col min="14" max="14" width="11.421875" style="0" customWidth="1"/>
    <col min="15" max="15" width="6.421875" style="0" customWidth="1"/>
    <col min="16" max="16" width="8.57421875" style="0" customWidth="1"/>
    <col min="17" max="17" width="7.57421875" style="0" customWidth="1"/>
    <col min="18" max="18" width="13.00390625" style="0" customWidth="1"/>
    <col min="19" max="256" width="12.140625" style="0" customWidth="1"/>
  </cols>
  <sheetData>
    <row r="1" spans="1:18" ht="12.75">
      <c r="A1" s="1" t="s">
        <v>0</v>
      </c>
      <c r="B1" s="2">
        <v>0.305</v>
      </c>
      <c r="C1" s="1" t="s">
        <v>1</v>
      </c>
      <c r="D1" s="3">
        <v>0.84</v>
      </c>
      <c r="H1" s="4" t="s">
        <v>2</v>
      </c>
      <c r="I1" s="5"/>
      <c r="J1" s="6"/>
      <c r="K1" s="6"/>
      <c r="L1" s="7">
        <f>AVERAGE(1.684,1.687,1.693,1.684)</f>
        <v>1.687</v>
      </c>
      <c r="M1" s="6"/>
      <c r="N1" s="6"/>
      <c r="O1" s="6"/>
      <c r="P1" s="6"/>
      <c r="Q1" s="8"/>
      <c r="R1" s="4" t="s">
        <v>3</v>
      </c>
    </row>
    <row r="2" spans="1:18" ht="12.75">
      <c r="A2" s="2">
        <v>1.197</v>
      </c>
      <c r="B2" s="9" t="s">
        <v>4</v>
      </c>
      <c r="C2" s="9">
        <f>C8+B6+A4+A2+B1+D1+D3+D5+D7</f>
        <v>6.0600000000000005</v>
      </c>
      <c r="D2" s="10" t="s">
        <v>5</v>
      </c>
      <c r="G2" s="11"/>
      <c r="H2" s="12" t="s">
        <v>6</v>
      </c>
      <c r="I2" s="13"/>
      <c r="J2" s="14">
        <f>AVERAGE(0.175,0.183)</f>
        <v>0.179</v>
      </c>
      <c r="K2" s="15"/>
      <c r="L2" s="16" t="s">
        <v>7</v>
      </c>
      <c r="M2" s="17" t="s">
        <v>8</v>
      </c>
      <c r="N2" s="18"/>
      <c r="O2" s="15"/>
      <c r="P2" s="14">
        <f>AVERAGE(0.17,0.167)</f>
        <v>0.1685</v>
      </c>
      <c r="Q2" s="19"/>
      <c r="R2" s="20" t="s">
        <v>9</v>
      </c>
    </row>
    <row r="3" spans="1:18" ht="12.75">
      <c r="A3" s="1" t="s">
        <v>10</v>
      </c>
      <c r="D3" s="3">
        <v>0.302</v>
      </c>
      <c r="G3" s="21"/>
      <c r="H3" s="22">
        <f>AVERAGE(0.861,0.861)</f>
        <v>0.861</v>
      </c>
      <c r="J3" s="23" t="s">
        <v>11</v>
      </c>
      <c r="K3" s="9">
        <f>H3+J2+P2+R5+Q8+O8+M8+K8+I6</f>
        <v>3.0240555555555555</v>
      </c>
      <c r="R3" s="24"/>
    </row>
    <row r="4" spans="1:18" ht="12.75">
      <c r="A4" s="2">
        <v>0.466</v>
      </c>
      <c r="D4" s="10" t="s">
        <v>12</v>
      </c>
      <c r="E4" s="25"/>
      <c r="F4" s="26"/>
      <c r="G4" s="26"/>
      <c r="H4" s="27"/>
      <c r="I4" s="28"/>
      <c r="J4" s="29">
        <f>AVERAGE(0.141,0.143)</f>
        <v>0.14200000000000002</v>
      </c>
      <c r="K4" s="30" t="s">
        <v>13</v>
      </c>
      <c r="L4" s="31" t="s">
        <v>14</v>
      </c>
      <c r="M4" s="28"/>
      <c r="N4" s="29">
        <v>0.748</v>
      </c>
      <c r="O4" s="32"/>
      <c r="P4" s="33"/>
      <c r="R4" s="34"/>
    </row>
    <row r="5" spans="1:18" ht="12.75">
      <c r="A5" s="35"/>
      <c r="B5" s="36" t="s">
        <v>15</v>
      </c>
      <c r="C5" s="37" t="s">
        <v>16</v>
      </c>
      <c r="D5" s="3">
        <v>0.668</v>
      </c>
      <c r="E5" s="38" t="s">
        <v>17</v>
      </c>
      <c r="F5" s="39"/>
      <c r="G5" s="39"/>
      <c r="H5" s="40" t="s">
        <v>18</v>
      </c>
      <c r="I5" s="41"/>
      <c r="J5" s="42"/>
      <c r="K5" s="43">
        <f>AVERAGE(0.503,0.528,0.52,0.511,0.515)</f>
        <v>0.5154000000000001</v>
      </c>
      <c r="L5" s="44"/>
      <c r="M5" s="44"/>
      <c r="N5" s="45" t="s">
        <v>19</v>
      </c>
      <c r="O5" s="46"/>
      <c r="P5" s="47"/>
      <c r="R5" s="22">
        <f>AVERAGE(0.484,0.478)</f>
        <v>0.481</v>
      </c>
    </row>
    <row r="6" spans="1:18" ht="12.75">
      <c r="A6" s="48"/>
      <c r="B6" s="49">
        <f>AVERAGE(1.035,1.036,1.004)</f>
        <v>1.025</v>
      </c>
      <c r="C6" s="50"/>
      <c r="D6" s="10" t="s">
        <v>20</v>
      </c>
      <c r="E6" s="51"/>
      <c r="F6" s="52"/>
      <c r="G6" s="52"/>
      <c r="H6" s="53"/>
      <c r="I6" s="54">
        <f>AVERAGE(0.114,0.122)</f>
        <v>0.118</v>
      </c>
      <c r="J6" s="45"/>
      <c r="K6" s="28"/>
      <c r="L6" s="55"/>
      <c r="M6" s="56">
        <f>AVERAGE(0.708,0.779)</f>
        <v>0.7435</v>
      </c>
      <c r="N6" s="55"/>
      <c r="O6" s="32"/>
      <c r="P6" s="47" t="s">
        <v>21</v>
      </c>
      <c r="R6" s="34"/>
    </row>
    <row r="7" spans="1:18" ht="12.75">
      <c r="A7" s="35" t="s">
        <v>22</v>
      </c>
      <c r="B7" s="36" t="s">
        <v>23</v>
      </c>
      <c r="C7" s="37" t="s">
        <v>24</v>
      </c>
      <c r="D7" s="57">
        <v>1.011</v>
      </c>
      <c r="E7" s="58">
        <f>H7</f>
        <v>0.1215</v>
      </c>
      <c r="F7" s="59"/>
      <c r="G7" s="60"/>
      <c r="H7" s="58">
        <f>AVERAGE(0.114,0.119,0.119,0.117,0.125,0.125,0.123,0.13)</f>
        <v>0.1215</v>
      </c>
      <c r="J7" s="61" t="s">
        <v>25</v>
      </c>
      <c r="K7" s="41"/>
      <c r="L7" s="62">
        <f>AVERAGE(0.347,0.339,0.381,0.383,0.391,0.4)</f>
        <v>0.3735</v>
      </c>
      <c r="M7" s="63"/>
      <c r="N7" s="45" t="s">
        <v>26</v>
      </c>
      <c r="P7" s="47" t="s">
        <v>27</v>
      </c>
      <c r="R7" s="64"/>
    </row>
    <row r="8" spans="1:18" ht="12.75">
      <c r="A8" s="59"/>
      <c r="B8" s="2">
        <v>0.5730000000000001</v>
      </c>
      <c r="C8" s="65">
        <f>AVERAGE(0.238,0.254)</f>
        <v>0.246</v>
      </c>
      <c r="D8" s="66"/>
      <c r="E8" s="67" t="s">
        <v>28</v>
      </c>
      <c r="F8" s="68"/>
      <c r="G8" s="69"/>
      <c r="H8" s="67" t="s">
        <v>29</v>
      </c>
      <c r="I8" s="70">
        <v>0.23600000000000002</v>
      </c>
      <c r="J8" s="71"/>
      <c r="K8" s="54">
        <f>AVERAGE(0.032)</f>
        <v>0.032</v>
      </c>
      <c r="L8" s="45" t="s">
        <v>30</v>
      </c>
      <c r="M8" s="54">
        <f>AVERAGE(0.331,0.352,0.37)</f>
        <v>0.351</v>
      </c>
      <c r="N8" s="71" t="s">
        <v>31</v>
      </c>
      <c r="O8" s="54">
        <f>AVERAGE(0.347,0.34,0.365,0.352,0.365,0.379,0.32,0.312,0.331,0.336,0.336,0.349,0.32,0.33,0.331,0.341,0.339,0.355)</f>
        <v>0.34155555555555556</v>
      </c>
      <c r="P8" s="72"/>
      <c r="Q8" s="54">
        <f>AVERAGE(0.497,0.495,0.497,0.486,0.487,0.502,0.486,0.486)</f>
        <v>0.492</v>
      </c>
      <c r="R8" s="73" t="s">
        <v>32</v>
      </c>
    </row>
    <row r="9" spans="1:18" ht="12.75">
      <c r="A9" s="74"/>
      <c r="B9" s="75" t="s">
        <v>33</v>
      </c>
      <c r="C9" s="35" t="s">
        <v>34</v>
      </c>
      <c r="D9" s="76" t="s">
        <v>35</v>
      </c>
      <c r="E9" s="60"/>
      <c r="F9" s="68"/>
      <c r="G9" s="77"/>
      <c r="H9" s="78"/>
      <c r="J9" s="78"/>
      <c r="L9" s="79" t="s">
        <v>36</v>
      </c>
      <c r="N9" s="2">
        <f>AVERAGE(0.788,0.787,0.793,0.814)</f>
        <v>0.7955000000000001</v>
      </c>
      <c r="P9" s="59"/>
      <c r="R9" s="68"/>
    </row>
    <row r="10" spans="1:18" ht="12.75">
      <c r="A10" s="80">
        <f>AVERAGE(2.03,2.023)</f>
        <v>2.0265</v>
      </c>
      <c r="B10" s="2">
        <v>0.497</v>
      </c>
      <c r="C10" s="65">
        <v>0.8140000000000001</v>
      </c>
      <c r="D10" s="81"/>
      <c r="E10" s="69">
        <f>AVERAGE(0.555,0.576,0.56,0.568,0.557,0.569)</f>
        <v>0.5641666666666667</v>
      </c>
      <c r="F10" s="80">
        <f>AVERAGE(0.924,0.928,0.919,0.922)</f>
        <v>0.92325</v>
      </c>
      <c r="G10" s="82">
        <f>AVERAGE(0.515,0.52)</f>
        <v>0.5175000000000001</v>
      </c>
      <c r="H10" s="83">
        <f>AVERAGE(0.302,0.304,0.304)</f>
        <v>0.3033333333333333</v>
      </c>
      <c r="J10" s="84">
        <f>AVERAGE(0.286,0.281,0.281,0.283,0.284)</f>
        <v>0.28300000000000003</v>
      </c>
      <c r="L10" s="85">
        <f>AVERAGE(0.56,0.566)</f>
        <v>0.5630000000000001</v>
      </c>
      <c r="M10" s="5"/>
      <c r="N10" s="86" t="s">
        <v>37</v>
      </c>
      <c r="O10" s="87"/>
      <c r="P10" s="68"/>
      <c r="Q10" s="9" t="s">
        <v>38</v>
      </c>
      <c r="R10" s="68"/>
    </row>
    <row r="11" spans="1:18" ht="12.75">
      <c r="A11" s="74"/>
      <c r="B11" s="35" t="s">
        <v>39</v>
      </c>
      <c r="C11" s="37" t="s">
        <v>40</v>
      </c>
      <c r="D11" s="88">
        <f>AVERAGE(1.769,1.769)</f>
        <v>1.7690000000000001</v>
      </c>
      <c r="E11" s="77"/>
      <c r="F11" s="68"/>
      <c r="G11" s="82"/>
      <c r="H11" s="89"/>
      <c r="J11" s="90"/>
      <c r="L11" s="91"/>
      <c r="M11" s="92"/>
      <c r="N11" s="93">
        <f>AVERAGE(1.352,1.363)</f>
        <v>1.3575</v>
      </c>
      <c r="P11" s="68"/>
      <c r="Q11" s="9" t="s">
        <v>41</v>
      </c>
      <c r="R11" s="68"/>
    </row>
    <row r="12" spans="1:18" ht="24.75">
      <c r="A12" s="94"/>
      <c r="C12" s="95">
        <f>AVERAGE(0.957,0.946)</f>
        <v>0.9515</v>
      </c>
      <c r="D12" s="96" t="s">
        <v>42</v>
      </c>
      <c r="E12" s="97"/>
      <c r="F12" s="74" t="s">
        <v>43</v>
      </c>
      <c r="G12" s="77"/>
      <c r="H12" s="98" t="s">
        <v>44</v>
      </c>
      <c r="I12" s="99">
        <f>AVERAGE(0.259,0.252)</f>
        <v>0.2555</v>
      </c>
      <c r="J12" s="100" t="s">
        <v>45</v>
      </c>
      <c r="L12" s="98" t="s">
        <v>46</v>
      </c>
      <c r="M12" s="101"/>
      <c r="N12" s="102" t="s">
        <v>47</v>
      </c>
      <c r="P12" s="103">
        <v>3.525</v>
      </c>
      <c r="Q12" s="104" t="s">
        <v>48</v>
      </c>
      <c r="R12" s="74">
        <f>AVERAGE(3.055,3.1,2.973)</f>
        <v>3.042666666666667</v>
      </c>
    </row>
    <row r="13" spans="1:18" ht="12.75">
      <c r="A13" s="105"/>
      <c r="B13" s="106"/>
      <c r="C13" s="107"/>
      <c r="D13" s="108">
        <f>AVERAGE(0.146,0.143,0.13,0.146,0.128,0.141)</f>
        <v>0.139</v>
      </c>
      <c r="E13" s="67" t="s">
        <v>49</v>
      </c>
      <c r="F13" s="109">
        <v>0.40700000000000003</v>
      </c>
      <c r="G13" s="33"/>
      <c r="H13" s="58">
        <f>AVERAGE(0.08,0.08,0.094,0.086,0.083,0.088,0.086)</f>
        <v>0.08528571428571428</v>
      </c>
      <c r="J13" s="78"/>
      <c r="M13" s="110">
        <f>AVERAGE(2.86,2.84,2.861)</f>
        <v>2.853666666666667</v>
      </c>
      <c r="N13" s="93">
        <f>AVERAGE(1.252,1.255)</f>
        <v>1.2534999999999998</v>
      </c>
      <c r="P13" s="68"/>
      <c r="Q13" s="9">
        <f>AVERAGE(9.135,9.075,9.062,9.003)</f>
        <v>9.06875</v>
      </c>
      <c r="R13" s="68"/>
    </row>
    <row r="14" spans="1:18" ht="24.75">
      <c r="A14" s="111"/>
      <c r="B14" s="112" t="s">
        <v>50</v>
      </c>
      <c r="C14" s="113"/>
      <c r="D14" s="114"/>
      <c r="E14" s="115">
        <v>0.555</v>
      </c>
      <c r="F14" s="116"/>
      <c r="G14" s="117"/>
      <c r="H14" s="118" t="s">
        <v>51</v>
      </c>
      <c r="J14" s="83"/>
      <c r="M14" s="101"/>
      <c r="N14" s="119" t="s">
        <v>52</v>
      </c>
      <c r="P14" s="120"/>
      <c r="Q14" s="121"/>
      <c r="R14" s="122"/>
    </row>
    <row r="15" spans="1:16" ht="12.75">
      <c r="A15" s="123"/>
      <c r="B15" s="124">
        <v>0.363</v>
      </c>
      <c r="D15" s="67" t="s">
        <v>53</v>
      </c>
      <c r="F15" s="46"/>
      <c r="G15" s="125">
        <v>0.17200000000000001</v>
      </c>
      <c r="H15" s="83"/>
      <c r="J15" s="84">
        <f>AVERAGE(1.147,1.157,1.164,1.154,1.157)</f>
        <v>1.1558</v>
      </c>
      <c r="M15" s="126"/>
      <c r="N15" s="93">
        <f>AVERAGE(0.251,0.252)</f>
        <v>0.2515</v>
      </c>
      <c r="P15" s="94"/>
    </row>
    <row r="16" spans="1:18" ht="37.5" customHeight="1">
      <c r="A16" s="74">
        <f>AVERAGE(0.888)</f>
        <v>0.888</v>
      </c>
      <c r="B16" s="127" t="s">
        <v>54</v>
      </c>
      <c r="C16" s="128"/>
      <c r="D16" s="129">
        <v>0.41200000000000003</v>
      </c>
      <c r="E16" s="130" t="s">
        <v>55</v>
      </c>
      <c r="F16" s="131">
        <v>0.14</v>
      </c>
      <c r="G16" s="30" t="s">
        <v>56</v>
      </c>
      <c r="H16" s="84">
        <f>AVERAGE(0.405,0.413,0.415,0.416)</f>
        <v>0.41225</v>
      </c>
      <c r="J16" s="83"/>
      <c r="L16" s="5"/>
      <c r="M16" s="6"/>
      <c r="N16" s="132" t="s">
        <v>57</v>
      </c>
      <c r="P16" s="133" t="s">
        <v>58</v>
      </c>
      <c r="Q16" s="134">
        <f>AVERAGE(0.194,0.189,0.186,0.214)</f>
        <v>0.19574999999999998</v>
      </c>
      <c r="R16" s="133" t="s">
        <v>59</v>
      </c>
    </row>
    <row r="17" spans="1:18" ht="12.75">
      <c r="A17" s="74"/>
      <c r="B17" s="135"/>
      <c r="D17" s="136" t="s">
        <v>60</v>
      </c>
      <c r="E17" s="129">
        <v>0.048</v>
      </c>
      <c r="F17" s="137"/>
      <c r="G17" s="125">
        <f>H16-G15</f>
        <v>0.24025</v>
      </c>
      <c r="H17" s="90"/>
      <c r="J17" s="90"/>
      <c r="L17" s="138"/>
      <c r="M17" s="92"/>
      <c r="N17" s="93">
        <f>AVERAGE(0.388,0.392)</f>
        <v>0.39</v>
      </c>
      <c r="R17" s="139">
        <f>AVERAGE(1.157,1.117,1.102,1.112)</f>
        <v>1.122</v>
      </c>
    </row>
    <row r="18" spans="1:18" ht="36.75">
      <c r="A18" s="74"/>
      <c r="B18" s="140">
        <v>0.52</v>
      </c>
      <c r="F18" s="128"/>
      <c r="G18" s="141"/>
      <c r="H18" s="142" t="s">
        <v>61</v>
      </c>
      <c r="I18" s="143">
        <f>AVERAGE(0.872)</f>
        <v>0.872</v>
      </c>
      <c r="J18" s="130" t="s">
        <v>62</v>
      </c>
      <c r="L18" s="138"/>
      <c r="M18" s="101"/>
      <c r="N18" s="102" t="s">
        <v>63</v>
      </c>
      <c r="O18" s="93">
        <f>AVERAGE(0.468,0.473)</f>
        <v>0.47050000000000003</v>
      </c>
      <c r="P18" s="144" t="s">
        <v>64</v>
      </c>
      <c r="Q18" s="93">
        <f>AVERAGE(0.101,0.103,0.111)</f>
        <v>0.105</v>
      </c>
      <c r="R18" s="102" t="s">
        <v>65</v>
      </c>
    </row>
    <row r="19" spans="1:18" ht="12.75">
      <c r="A19" s="145"/>
      <c r="B19" s="146"/>
      <c r="F19" s="147"/>
      <c r="G19" s="148"/>
      <c r="H19" s="78"/>
      <c r="J19" s="58">
        <f>AVERAGE(0.565,0.563,0.563,0.574)</f>
        <v>0.5662500000000001</v>
      </c>
      <c r="L19" s="138"/>
      <c r="M19" s="149">
        <v>0.864</v>
      </c>
      <c r="N19" s="150"/>
      <c r="O19" s="150"/>
      <c r="P19" s="151"/>
      <c r="R19" s="93">
        <f>AVERAGE(1.146,1.157,1.125,1.125,1.133,1.117,1.122,1.135,1.125)</f>
        <v>1.1316666666666666</v>
      </c>
    </row>
    <row r="20" spans="1:18" ht="24.75">
      <c r="A20" s="152"/>
      <c r="B20" s="153" t="s">
        <v>66</v>
      </c>
      <c r="C20" s="154"/>
      <c r="D20" s="155"/>
      <c r="E20" s="115">
        <f>AVERAGE(0.331,0.331,0.334,0.339)</f>
        <v>0.33375</v>
      </c>
      <c r="F20" s="156"/>
      <c r="G20" s="157"/>
      <c r="H20" s="158">
        <f>AVERAGE(0.61,0.61,0.6,0.611)</f>
        <v>0.60775</v>
      </c>
      <c r="I20" s="159"/>
      <c r="J20" s="160" t="s">
        <v>67</v>
      </c>
      <c r="L20" s="161">
        <f>AVERAGE(0.97,0.967)</f>
        <v>0.9684999999999999</v>
      </c>
      <c r="M20" s="150"/>
      <c r="N20" s="102" t="s">
        <v>68</v>
      </c>
      <c r="O20" s="93">
        <f>R19</f>
        <v>1.1316666666666666</v>
      </c>
      <c r="P20" s="162"/>
      <c r="Q20" s="7" t="s">
        <v>69</v>
      </c>
      <c r="R20" s="163" t="s">
        <v>70</v>
      </c>
    </row>
    <row r="21" spans="1:18" ht="12.75">
      <c r="A21" s="128"/>
      <c r="B21" s="164">
        <f>AVERAGE(0.701,0.708,0.711)</f>
        <v>0.7066666666666667</v>
      </c>
      <c r="C21" s="128"/>
      <c r="J21" s="23" t="s">
        <v>71</v>
      </c>
      <c r="L21" s="23" t="s">
        <v>72</v>
      </c>
      <c r="M21" s="23" t="s">
        <v>73</v>
      </c>
      <c r="N21" s="23" t="s">
        <v>74</v>
      </c>
      <c r="O21" s="9">
        <f>AVERAGE(9.217,9.188)</f>
        <v>9.2025</v>
      </c>
      <c r="P21" s="92"/>
      <c r="Q21" s="92"/>
      <c r="R21" s="93">
        <f>AVERAGE(0.833,0.83)</f>
        <v>0.8315</v>
      </c>
    </row>
    <row r="22" spans="1:18" ht="12.75">
      <c r="A22" s="128"/>
      <c r="B22" s="75" t="s">
        <v>75</v>
      </c>
      <c r="C22" s="128"/>
      <c r="J22" s="165">
        <f>AVERAGE(6.425,6.449,6.448,6.441)</f>
        <v>6.4407499999999995</v>
      </c>
      <c r="P22" s="101"/>
      <c r="Q22" s="101"/>
      <c r="R22" s="166" t="s">
        <v>76</v>
      </c>
    </row>
    <row r="23" spans="1:18" ht="12.75">
      <c r="A23" s="128"/>
      <c r="B23" s="164">
        <f>AVERAGE(1.043,1.041)</f>
        <v>1.0419999999999998</v>
      </c>
      <c r="C23" s="128"/>
      <c r="E23" t="s">
        <v>77</v>
      </c>
      <c r="F23" t="s">
        <v>78</v>
      </c>
      <c r="G23" t="s">
        <v>79</v>
      </c>
      <c r="H23" t="s">
        <v>80</v>
      </c>
      <c r="I23">
        <f>J4+G10+E14+A16+B21+B21+E20+H16+H13+L10</f>
        <v>4.910119047619047</v>
      </c>
      <c r="J23" t="s">
        <v>81</v>
      </c>
      <c r="L23" t="s">
        <v>82</v>
      </c>
      <c r="M23" t="s">
        <v>83</v>
      </c>
      <c r="N23" t="s">
        <v>84</v>
      </c>
      <c r="P23" s="101"/>
      <c r="Q23" s="101">
        <v>2.859</v>
      </c>
      <c r="R23" s="93">
        <f>AVERAGE(1.344,1.35)</f>
        <v>1.347</v>
      </c>
    </row>
    <row r="24" spans="1:18" ht="12.75">
      <c r="A24" s="167"/>
      <c r="B24" s="168" t="s">
        <v>85</v>
      </c>
      <c r="C24" s="167"/>
      <c r="E24" t="s">
        <v>86</v>
      </c>
      <c r="F24" t="s">
        <v>87</v>
      </c>
      <c r="G24" t="s">
        <v>88</v>
      </c>
      <c r="H24" t="s">
        <v>89</v>
      </c>
      <c r="I24">
        <v>5.372</v>
      </c>
      <c r="J24" t="s">
        <v>90</v>
      </c>
      <c r="L24" s="169" t="s">
        <v>91</v>
      </c>
      <c r="M24" s="170" t="s">
        <v>92</v>
      </c>
      <c r="P24" s="110">
        <f>AVERAGE(3.125,3.137,3.062,3.094,3.076)</f>
        <v>3.0987999999999998</v>
      </c>
      <c r="Q24" s="110"/>
      <c r="R24" s="166" t="s">
        <v>93</v>
      </c>
    </row>
    <row r="25" spans="5:18" ht="12.75">
      <c r="E25" t="s">
        <v>94</v>
      </c>
      <c r="F25" t="s">
        <v>95</v>
      </c>
      <c r="G25" t="s">
        <v>96</v>
      </c>
      <c r="H25" t="s">
        <v>97</v>
      </c>
      <c r="I25">
        <f>AVERAGE(M8+O8+Q8+L1+F10+H16+H13+L10,4.986)</f>
        <v>4.920670634920635</v>
      </c>
      <c r="J25" t="s">
        <v>98</v>
      </c>
      <c r="K25" t="s">
        <v>99</v>
      </c>
      <c r="L25" t="s">
        <v>100</v>
      </c>
      <c r="M25" t="s">
        <v>101</v>
      </c>
      <c r="N25">
        <v>5.074</v>
      </c>
      <c r="O25" t="s">
        <v>102</v>
      </c>
      <c r="P25" s="101"/>
      <c r="Q25" s="101"/>
      <c r="R25" s="93">
        <f>AVERAGE(0.658,0.677)</f>
        <v>0.6675</v>
      </c>
    </row>
    <row r="26" spans="1:18" ht="12.75">
      <c r="A26" s="23" t="s">
        <v>103</v>
      </c>
      <c r="B26" s="23" t="s">
        <v>104</v>
      </c>
      <c r="C26" s="23" t="s">
        <v>105</v>
      </c>
      <c r="D26" s="9">
        <v>3.685</v>
      </c>
      <c r="E26" t="s">
        <v>106</v>
      </c>
      <c r="F26" t="s">
        <v>107</v>
      </c>
      <c r="G26" t="s">
        <v>108</v>
      </c>
      <c r="H26" t="s">
        <v>109</v>
      </c>
      <c r="I26">
        <v>4.521</v>
      </c>
      <c r="P26" s="101"/>
      <c r="Q26" s="171" t="s">
        <v>110</v>
      </c>
      <c r="R26" s="163" t="s">
        <v>111</v>
      </c>
    </row>
    <row r="27" spans="5:18" ht="12.75">
      <c r="E27" t="s">
        <v>112</v>
      </c>
      <c r="F27" t="s">
        <v>113</v>
      </c>
      <c r="G27" t="s">
        <v>114</v>
      </c>
      <c r="H27" t="s">
        <v>115</v>
      </c>
      <c r="I27" t="s">
        <v>116</v>
      </c>
      <c r="P27" s="126"/>
      <c r="Q27" s="147"/>
      <c r="R27" s="93">
        <f>AVERAGE(0.254,0.218,0.23)</f>
        <v>0.23399999999999999</v>
      </c>
    </row>
    <row r="28" spans="16:18" ht="12.75">
      <c r="P28" s="171"/>
      <c r="Q28" s="7" t="s">
        <v>117</v>
      </c>
      <c r="R28" s="163" t="s">
        <v>118</v>
      </c>
    </row>
  </sheetData>
  <hyperlinks>
    <hyperlink ref="L24" r:id="rId1" display="xls"/>
    <hyperlink ref="M24" r:id="rId2" display="ESS"/>
  </hyperlinks>
  <printOptions/>
  <pageMargins left="0.75" right="0.75" top="0.75" bottom="0.75" header="0.1" footer="0.1"/>
  <pageSetup firstPageNumber="1" useFirstPageNumber="1" fitToHeight="0" horizontalDpi="300" verticalDpi="300" orientation="landscape" paperSize="5"/>
  <headerFooter alignWithMargins="0">
    <oddHeader>&amp;L&amp;"Arial,Regular"&amp;10&amp;Z&amp;F&amp;R&amp;"Arial,Regular"&amp;10&amp;A</oddHeader>
    <oddFooter>&amp;R&amp;"Arial,Regular"&amp;10&amp;D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Schematic of jogging distances in and around Kolonia Pohnpei</dc:title>
  <dc:subject/>
  <dc:creator>Dana Lee Ling</dc:creator>
  <cp:keywords>jogging, Micronesia, Pohnpei, Kolonia, distances, map</cp:keywords>
  <dc:description>Distances based on Timex Bodylink GPS system used while jogging.  Equipment provided by the College of Micronesia-FSM Exercise Sport Science program.</dc:description>
  <cp:lastModifiedBy>Dana Lee Ling</cp:lastModifiedBy>
  <cp:lastPrinted>2004-01-27T00:35:23Z</cp:lastPrinted>
  <dcterms:created xsi:type="dcterms:W3CDTF">2004-01-26T10:02:14Z</dcterms:created>
  <dcterms:modified xsi:type="dcterms:W3CDTF">2004-04-17T00:45:40Z</dcterms:modified>
  <cp:category/>
  <cp:version/>
  <cp:contentType/>
  <cp:contentStatus/>
  <cp:revision>38</cp:revision>
</cp:coreProperties>
</file>