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33mimetic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<sst xmlns="http://schemas.openxmlformats.org/spreadsheetml/2006/main" count="61" uniqueCount="61">
  <si>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End point</t>
  </si>
  <si>
    <t>Pace</t>
  </si>
  <si>
    <t>Mount Dolon</t>
  </si>
  <si>
    <t>First bridge</t>
  </si>
  <si>
    <t>Third bridge</t>
  </si>
  <si>
    <t>Sokehs junction</t>
  </si>
  <si>
    <t>6-11 Junction</t>
  </si>
  <si>
    <t>Dolihner</t>
  </si>
  <si>
    <t>Sample size</t>
  </si>
  <si>
    <t>Min</t>
  </si>
  <si>
    <t>Max</t>
  </si>
  <si>
    <t>Range</t>
  </si>
  <si>
    <t>Median</t>
  </si>
  <si>
    <t>Mode</t>
  </si>
  <si>
    <t>Mean</t>
  </si>
  <si>
    <t>St Dev</t>
  </si>
  <si>
    <t>Coef Var</t>
  </si>
  <si>
    <t>Width</t>
  </si>
  <si>
    <t>Bins</t>
  </si>
  <si>
    <t>Freq</t>
  </si>
  <si>
    <t>RF or P(x)</t>
  </si>
  <si>
    <t>Mean calc</t>
  </si>
  <si>
    <t>Sums:</t>
  </si>
  <si>
    <t>Mean pace</t>
  </si>
  <si>
    <t>Shape</t>
  </si>
  <si>
    <t>Symmetrical, unimodal</t>
  </si>
  <si>
    <t>P(x&lt;=5.38)</t>
  </si>
  <si>
    <t>P(6.00 &lt; x &lt;= 6.63)</t>
  </si>
  <si>
    <t>Matching</t>
  </si>
  <si>
    <t>B, A, D, C</t>
  </si>
  <si>
    <t>Location</t>
  </si>
  <si>
    <t>Time/min</t>
  </si>
  <si>
    <t>Dist/km</t>
  </si>
  <si>
    <t>College</t>
  </si>
  <si>
    <t>Mount Dolon</t>
  </si>
  <si>
    <t>First bridge</t>
  </si>
  <si>
    <t>Third bridge</t>
  </si>
  <si>
    <t>Sokehs junction</t>
  </si>
  <si>
    <t>6-11 Junction</t>
  </si>
  <si>
    <t>Dolihner</t>
  </si>
  <si>
    <t>slope</t>
  </si>
  <si>
    <t>intercept</t>
  </si>
  <si>
    <t>nature of correl</t>
  </si>
  <si>
    <t>positive</t>
  </si>
  <si>
    <t>correlation</t>
  </si>
  <si>
    <t>degree of correl</t>
  </si>
  <si>
    <t>high</t>
  </si>
  <si>
    <t>coef of det</t>
  </si>
  <si>
    <t>percent variation</t>
  </si>
  <si>
    <t>km</t>
  </si>
  <si>
    <t>minutes</t>
  </si>
  <si>
    <t>minutes</t>
  </si>
  <si>
    <t>Yes</t>
  </si>
  <si>
    <t>No</t>
  </si>
  <si>
    <t>Count</t>
  </si>
  <si>
    <t>Use Text?</t>
  </si>
  <si>
    <t>Text helpful?</t>
  </si>
  <si>
    <t>Yes</t>
  </si>
  <si>
    <t>No</t>
  </si>
  <si>
    <t>Use Text?</t>
  </si>
  <si>
    <t>Text helpful?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</si>
</sst>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%"/>
    <numFmt numFmtId="166" formatCode="0.0000"/>
  </numFmts>
  <fonts count="9">
    <font>
      <sz val="10"/>
      <name val="Tahoma"/>
      <family val="0"/>
    </font>
    <font>
      <sz val="10"/>
      <name val="Arial"/>
      <family val="2"/>
    </font>
    <font>
      <b/>
      <sz val="10"/>
      <name val="Tahoma"/>
      <family val="0"/>
    </font>
    <font>
      <sz val="5"/>
      <name val="Arial"/>
      <family val="5"/>
    </font>
    <font>
      <sz val="5.8"/>
      <name val="Arial"/>
      <family val="5"/>
    </font>
    <font>
      <sz val="10.8"/>
      <name val="Arial"/>
      <family val="5"/>
    </font>
    <font>
      <sz val="5.5"/>
      <name val="Arial"/>
      <family val="5"/>
    </font>
    <font>
      <sz val="8.2"/>
      <name val="Tahoma"/>
      <family val="5"/>
    </font>
    <font>
      <sz val="10.2"/>
      <name val="Tahoma"/>
      <family val="5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right"/>
    </xf>
    <xf numFmtId="165" fontId="0" fillId="0" borderId="0" xfId="0" applyNumberFormat="1" applyAlignment="1">
      <alignment/>
    </xf>
    <xf numFmtId="164" fontId="2" fillId="3" borderId="0" xfId="0" applyFont="1" applyFill="1" applyAlignment="1">
      <alignment horizontal="right"/>
    </xf>
    <xf numFmtId="164" fontId="2" fillId="0" borderId="0" xfId="0" applyFont="1" applyAlignment="1">
      <alignment horizontal="right"/>
    </xf>
    <xf numFmtId="164" fontId="2" fillId="0" borderId="2" xfId="0" applyFont="1" applyBorder="1" applyAlignment="1">
      <alignment horizontal="right"/>
    </xf>
    <xf numFmtId="164" fontId="0" fillId="0" borderId="2" xfId="0" applyBorder="1" applyAlignment="1">
      <alignment/>
    </xf>
    <xf numFmtId="164" fontId="0" fillId="0" borderId="2" xfId="0" applyBorder="1" applyAlignment="1">
      <alignment horizontal="right"/>
    </xf>
    <xf numFmtId="164" fontId="2" fillId="4" borderId="0" xfId="0" applyFont="1" applyFill="1" applyAlignment="1">
      <alignment/>
    </xf>
    <xf numFmtId="164" fontId="2" fillId="4" borderId="0" xfId="0" applyFont="1" applyFill="1" applyAlignment="1">
      <alignment horizontal="right"/>
    </xf>
    <xf numFmtId="166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2" fillId="0" borderId="2" xfId="0" applyFont="1" applyBorder="1" applyAlignment="1">
      <alignment/>
    </xf>
    <xf numFmtId="164" fontId="0" fillId="0" borderId="0" xfId="0" applyBorder="1" applyAlignment="1">
      <alignment/>
    </xf>
    <xf numFmtId="164" fontId="2" fillId="5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/>
              <a:t>RF Histogram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's33mimetic'!$C$20</c:f>
            </c:strRef>
          </c:tx>
          <c:spPr>
            <a:solidFill>
              <a:srgbClr val="3DEB3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's33mimetic'!$A$21:$A$25</c:f>
              <c:numCache/>
            </c:numRef>
          </c:cat>
          <c:val>
            <c:numRef>
              <c:f>'s33mimetic'!$C$21:$C$25</c:f>
              <c:numCache/>
            </c:numRef>
          </c:val>
        </c:ser>
        <c:gapWidth val="0"/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80" b="0" i="0" u="none" baseline="0"/>
            </a:pPr>
          </a:p>
        </c:txPr>
        <c:crossAx val="59292367"/>
        <c:crossesAt val="0"/>
        <c:auto val="1"/>
        <c:lblOffset val="100"/>
        <c:noMultiLvlLbl val="0"/>
      </c:catAx>
      <c:valAx>
        <c:axId val="5929236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80" b="0" i="0" u="none" baseline="0"/>
            </a:pPr>
          </a:p>
        </c:txPr>
        <c:crossAx val="28957662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0" b="0" i="0" u="none" baseline="0">
                <a:latin typeface="Tahoma"/>
                <a:ea typeface="Tahoma"/>
                <a:cs typeface="Tahoma"/>
              </a:rPr>
              <a:t>Time versus Distance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's33mimetic'!$C$48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's33mimetic'!$B$49:$B$55</c:f>
              <c:numCache/>
            </c:numRef>
          </c:xVal>
          <c:yVal>
            <c:numRef>
              <c:f>'s33mimetic'!$C$49:$C$55</c:f>
              <c:numCache/>
            </c:numRef>
          </c:yVal>
          <c:smooth val="0"/>
        </c:ser>
        <c:axId val="63869256"/>
        <c:axId val="37952393"/>
      </c:scatterChart>
      <c:valAx>
        <c:axId val="638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0" b="0" i="0" u="none" baseline="0">
                    <a:latin typeface="Tahoma"/>
                    <a:ea typeface="Tahoma"/>
                    <a:cs typeface="Tahoma"/>
                  </a:rPr>
                  <a:t>Time/min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latin typeface="Tahoma"/>
                <a:ea typeface="Tahoma"/>
                <a:cs typeface="Tahoma"/>
              </a:defRPr>
            </a:pPr>
          </a:p>
        </c:txPr>
        <c:crossAx val="37952393"/>
        <c:crosses val="autoZero"/>
        <c:crossBetween val="midCat"/>
        <c:dispUnits/>
      </c:valAx>
      <c:valAx>
        <c:axId val="37952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0" b="0" i="0" u="none" baseline="0">
                    <a:latin typeface="Tahoma"/>
                    <a:ea typeface="Tahoma"/>
                    <a:cs typeface="Tahoma"/>
                  </a:rPr>
                  <a:t>Distance/km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latin typeface="Tahoma"/>
                <a:ea typeface="Tahoma"/>
                <a:cs typeface="Tahoma"/>
              </a:defRPr>
            </a:pPr>
          </a:p>
        </c:txPr>
        <c:crossAx val="63869256"/>
        <c:crosses val="autoZero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38100</xdr:rowOff>
    </xdr:from>
    <xdr:to>
      <xdr:col>4</xdr:col>
      <xdr:colOff>66675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572000"/>
        <a:ext cx="39052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67</xdr:row>
      <xdr:rowOff>123825</xdr:rowOff>
    </xdr:from>
    <xdr:to>
      <xdr:col>3</xdr:col>
      <xdr:colOff>638175</xdr:colOff>
      <xdr:row>81</xdr:row>
      <xdr:rowOff>161925</xdr:rowOff>
    </xdr:to>
    <xdr:graphicFrame>
      <xdr:nvGraphicFramePr>
        <xdr:cNvPr id="2" name="Chart 2"/>
        <xdr:cNvGraphicFramePr/>
      </xdr:nvGraphicFramePr>
      <xdr:xfrm>
        <a:off x="19050" y="10972800"/>
        <a:ext cx="364807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421875" style="0" customWidth="1"/>
    <col min="3" max="3" width="13.57421875" style="0" customWidth="1"/>
    <col min="4" max="256" width="12.14062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3">
        <v>6.35</v>
      </c>
    </row>
    <row r="3" spans="1:2" ht="12.75">
      <c r="A3" s="3" t="s">
        <v>3</v>
      </c>
      <c r="B3" s="3">
        <v>5.92</v>
      </c>
    </row>
    <row r="4" spans="1:2" ht="12.75">
      <c r="A4" s="3" t="s">
        <v>4</v>
      </c>
      <c r="B4" s="3">
        <v>5.47</v>
      </c>
    </row>
    <row r="5" spans="1:2" ht="12.75">
      <c r="A5" s="3" t="s">
        <v>5</v>
      </c>
      <c r="B5" s="3">
        <v>6.92</v>
      </c>
    </row>
    <row r="6" spans="1:2" ht="12.75">
      <c r="A6" s="3" t="s">
        <v>6</v>
      </c>
      <c r="B6" s="3">
        <v>7.5</v>
      </c>
    </row>
    <row r="7" spans="1:2" ht="12.75">
      <c r="A7" s="3" t="s">
        <v>7</v>
      </c>
      <c r="B7" s="3">
        <v>8.72</v>
      </c>
    </row>
    <row r="8" ht="12.75"/>
    <row r="9" spans="1:2" ht="12.75">
      <c r="A9" s="4" t="s">
        <v>8</v>
      </c>
      <c r="B9" s="3">
        <f>COUNT(B$2:B$7)</f>
        <v>6</v>
      </c>
    </row>
    <row r="10" spans="1:3" ht="12.75">
      <c r="A10" s="4" t="s">
        <v>9</v>
      </c>
      <c r="B10" s="3">
        <f>MIN(B$2:B$7)</f>
        <v>5.47</v>
      </c>
      <c r="C10" t="str">
        <f>INT(B10)&amp;" min "&amp;ROUND((B10-INT(B10))*60,0)&amp;" sec per kilometer"</f>
        <v>5 min 28 sec per kilometer</v>
      </c>
    </row>
    <row r="11" spans="1:3" ht="12.75">
      <c r="A11" s="4" t="s">
        <v>10</v>
      </c>
      <c r="B11" s="3">
        <f>MAX(B$2:B$7)</f>
        <v>8.72</v>
      </c>
      <c r="C11" t="str">
        <f>INT(B11)&amp;" min "&amp;ROUND((B11-INT(B11))*60,0)&amp;" sec per kilometer"</f>
        <v>8 min 43 sec per kilometer</v>
      </c>
    </row>
    <row r="12" spans="1:2" ht="12.75">
      <c r="A12" s="4" t="s">
        <v>11</v>
      </c>
      <c r="B12" s="3">
        <f>B11-B10</f>
        <v>3.250000000000001</v>
      </c>
    </row>
    <row r="13" spans="1:2" ht="12.75">
      <c r="A13" s="4" t="s">
        <v>12</v>
      </c>
      <c r="B13" s="3">
        <f>MEDIAN(B$2:B$7)</f>
        <v>6.635</v>
      </c>
    </row>
    <row r="14" spans="1:2" ht="12.75">
      <c r="A14" s="4" t="s">
        <v>13</v>
      </c>
      <c r="B14" s="3" t="e">
        <f>MODE(B$2:B$7)</f>
        <v>#VALUE!</v>
      </c>
    </row>
    <row r="15" spans="1:3" ht="12.75">
      <c r="A15" s="4" t="s">
        <v>14</v>
      </c>
      <c r="B15" s="3">
        <f>AVERAGE(B$2:B$7)</f>
        <v>6.8133333333333335</v>
      </c>
      <c r="C15" t="str">
        <f>INT(B15)&amp;" min "&amp;ROUND((B15-INT(B15))*60,0)&amp;" sec per kilometer"</f>
        <v>6 min 49 sec per kilometer</v>
      </c>
    </row>
    <row r="16" spans="1:3" ht="12.75">
      <c r="A16" s="4" t="s">
        <v>15</v>
      </c>
      <c r="B16" s="3">
        <f>STDEV(B$2:B$7)</f>
        <v>1.177754926403062</v>
      </c>
      <c r="C16" t="str">
        <f>INT(B16)&amp;" min "&amp;ROUND((B16-INT(B16))*60,0)&amp;" sec per kilometer"</f>
        <v>1 min 11 sec per kilometer</v>
      </c>
    </row>
    <row r="17" spans="1:3" ht="12.75">
      <c r="A17" s="4" t="s">
        <v>16</v>
      </c>
      <c r="B17" s="3">
        <f>B16/B15</f>
        <v>0.17286031209438288</v>
      </c>
      <c r="C17" s="5">
        <f>B17</f>
        <v>0.17286031209438288</v>
      </c>
    </row>
    <row r="18" spans="1:2" ht="12.75">
      <c r="A18" s="4" t="s">
        <v>17</v>
      </c>
      <c r="B18" s="3">
        <f>B12/5</f>
        <v>0.6500000000000001</v>
      </c>
    </row>
    <row r="19" ht="12.75"/>
    <row r="20" spans="1:4" ht="12.75">
      <c r="A20" s="6" t="s">
        <v>18</v>
      </c>
      <c r="B20" s="6" t="s">
        <v>19</v>
      </c>
      <c r="C20" s="6" t="s">
        <v>20</v>
      </c>
      <c r="D20" s="6" t="s">
        <v>21</v>
      </c>
    </row>
    <row r="21" spans="1:4" ht="12.75">
      <c r="A21" s="3">
        <v>5.38</v>
      </c>
      <c r="B21" s="3">
        <v>3</v>
      </c>
      <c r="C21" s="3">
        <f>B21/$B$26</f>
        <v>0.09375</v>
      </c>
      <c r="D21" s="3">
        <f>A21*C21</f>
        <v>0.504375</v>
      </c>
    </row>
    <row r="22" spans="1:4" ht="12.75">
      <c r="A22" s="3">
        <v>6</v>
      </c>
      <c r="B22" s="3">
        <v>5</v>
      </c>
      <c r="C22" s="3">
        <f>B22/$B$26</f>
        <v>0.15625</v>
      </c>
      <c r="D22" s="3">
        <f>A22*C22</f>
        <v>0.9375</v>
      </c>
    </row>
    <row r="23" spans="1:4" ht="12.75">
      <c r="A23" s="3">
        <v>6.63</v>
      </c>
      <c r="B23" s="3">
        <v>14</v>
      </c>
      <c r="C23" s="3">
        <f>B23/$B$26</f>
        <v>0.4375</v>
      </c>
      <c r="D23" s="3">
        <f>A23*C23</f>
        <v>2.900625</v>
      </c>
    </row>
    <row r="24" spans="1:4" ht="12.75">
      <c r="A24" s="3">
        <v>7.26</v>
      </c>
      <c r="B24" s="3">
        <v>6</v>
      </c>
      <c r="C24" s="3">
        <f>B24/$B$26</f>
        <v>0.1875</v>
      </c>
      <c r="D24" s="3">
        <f>A24*C24</f>
        <v>1.36125</v>
      </c>
    </row>
    <row r="25" spans="1:4" ht="12.75">
      <c r="A25" s="3">
        <v>7.88</v>
      </c>
      <c r="B25" s="3">
        <v>4</v>
      </c>
      <c r="C25" s="3">
        <f>B25/$B$26</f>
        <v>0.125</v>
      </c>
      <c r="D25" s="3">
        <f>A25*C25</f>
        <v>0.985</v>
      </c>
    </row>
    <row r="26" spans="1:4" ht="12.75">
      <c r="A26" s="4" t="s">
        <v>22</v>
      </c>
      <c r="B26" s="3">
        <f>SUM(B21:B25)</f>
        <v>32</v>
      </c>
      <c r="C26" s="3">
        <f>B26/$B$26</f>
        <v>1</v>
      </c>
      <c r="D26" s="3">
        <f>SUM(D21:D25)</f>
        <v>6.688750000000001</v>
      </c>
    </row>
    <row r="27" ht="12.75"/>
    <row r="28" spans="1:2" ht="12.75">
      <c r="A28" s="7" t="s">
        <v>23</v>
      </c>
      <c r="B28">
        <f>D26</f>
        <v>6.688750000000001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spans="1:2" ht="12.75">
      <c r="A43" s="7" t="s">
        <v>24</v>
      </c>
      <c r="B43" t="s">
        <v>25</v>
      </c>
    </row>
    <row r="44" spans="1:2" ht="12.75">
      <c r="A44" s="8" t="s">
        <v>26</v>
      </c>
      <c r="B44" s="9">
        <f>C21</f>
        <v>0.09375</v>
      </c>
    </row>
    <row r="45" spans="1:2" ht="12.75">
      <c r="A45" s="8" t="s">
        <v>27</v>
      </c>
      <c r="B45" s="9">
        <f>C23</f>
        <v>0.4375</v>
      </c>
    </row>
    <row r="46" spans="1:2" ht="12.75">
      <c r="A46" s="8" t="s">
        <v>28</v>
      </c>
      <c r="B46" s="10" t="s">
        <v>29</v>
      </c>
    </row>
    <row r="47" ht="12.75"/>
    <row r="48" spans="1:3" ht="12.75">
      <c r="A48" s="11" t="s">
        <v>30</v>
      </c>
      <c r="B48" s="12" t="s">
        <v>31</v>
      </c>
      <c r="C48" s="12" t="s">
        <v>32</v>
      </c>
    </row>
    <row r="49" spans="1:3" ht="12.75">
      <c r="A49" s="9" t="s">
        <v>33</v>
      </c>
      <c r="B49" s="9">
        <v>0</v>
      </c>
      <c r="C49" s="9">
        <v>0</v>
      </c>
    </row>
    <row r="50" spans="1:3" ht="12.75">
      <c r="A50" s="9" t="s">
        <v>34</v>
      </c>
      <c r="B50" s="9">
        <v>20.97</v>
      </c>
      <c r="C50" s="9">
        <v>3.3</v>
      </c>
    </row>
    <row r="51" spans="1:3" ht="12.75">
      <c r="A51" s="9" t="s">
        <v>35</v>
      </c>
      <c r="B51" s="9">
        <v>28.67</v>
      </c>
      <c r="C51" s="9">
        <v>4.6</v>
      </c>
    </row>
    <row r="52" spans="1:3" ht="12.75">
      <c r="A52" s="9" t="s">
        <v>36</v>
      </c>
      <c r="B52" s="9">
        <v>34.13</v>
      </c>
      <c r="C52" s="9">
        <v>5.6</v>
      </c>
    </row>
    <row r="53" spans="1:3" ht="12.75">
      <c r="A53" s="9" t="s">
        <v>37</v>
      </c>
      <c r="B53" s="9">
        <v>54.9</v>
      </c>
      <c r="C53" s="9">
        <v>8.6</v>
      </c>
    </row>
    <row r="54" spans="1:3" ht="12.75">
      <c r="A54" s="9" t="s">
        <v>38</v>
      </c>
      <c r="B54" s="9">
        <v>60.9</v>
      </c>
      <c r="C54" s="9">
        <v>9.4</v>
      </c>
    </row>
    <row r="55" spans="1:3" ht="12.75">
      <c r="A55" s="9" t="s">
        <v>39</v>
      </c>
      <c r="B55" s="9">
        <v>63.52</v>
      </c>
      <c r="C55" s="9">
        <v>9.7</v>
      </c>
    </row>
    <row r="56" ht="12.75"/>
    <row r="57" spans="1:2" ht="12.75">
      <c r="A57" s="8" t="s">
        <v>40</v>
      </c>
      <c r="B57" s="13">
        <f>SLOPE(C49:C55,B49:B55)</f>
        <v>0.15305307463066314</v>
      </c>
    </row>
    <row r="58" spans="1:2" ht="12.75">
      <c r="A58" s="8" t="s">
        <v>41</v>
      </c>
      <c r="B58" s="13">
        <f>INTERCEPT(C49:C55,B49:B55)</f>
        <v>0.13332379934554695</v>
      </c>
    </row>
    <row r="59" spans="1:2" ht="12.75">
      <c r="A59" s="8" t="s">
        <v>42</v>
      </c>
      <c r="B59" s="9" t="s">
        <v>43</v>
      </c>
    </row>
    <row r="60" spans="1:2" ht="12.75">
      <c r="A60" s="8" t="s">
        <v>44</v>
      </c>
      <c r="B60" s="13">
        <f>CORREL(C49:C55,B49:B55)</f>
        <v>0.9992497717193579</v>
      </c>
    </row>
    <row r="61" spans="1:2" ht="12.75">
      <c r="A61" s="8" t="s">
        <v>45</v>
      </c>
      <c r="B61" s="9" t="s">
        <v>46</v>
      </c>
    </row>
    <row r="62" spans="1:2" ht="12.75">
      <c r="A62" s="8" t="s">
        <v>47</v>
      </c>
      <c r="B62" s="13">
        <f>B60^2</f>
        <v>0.9985001062811889</v>
      </c>
    </row>
    <row r="63" spans="1:2" ht="12.75">
      <c r="A63" s="8" t="s">
        <v>48</v>
      </c>
      <c r="B63" s="14">
        <f>B62</f>
        <v>0.9985001062811889</v>
      </c>
    </row>
    <row r="64" spans="1:3" ht="12.75">
      <c r="A64" s="15">
        <v>45</v>
      </c>
      <c r="B64" s="9">
        <f>A64*B57+B58</f>
        <v>7.020712157725389</v>
      </c>
      <c r="C64" t="s">
        <v>49</v>
      </c>
    </row>
    <row r="65" spans="1:3" ht="12.75">
      <c r="A65" s="15">
        <v>2</v>
      </c>
      <c r="B65" s="9">
        <f>(A65-B58)/B57</f>
        <v>12.196267243627638</v>
      </c>
      <c r="C65" t="s">
        <v>50</v>
      </c>
    </row>
    <row r="66" spans="1:3" ht="12.75">
      <c r="A66" s="15">
        <v>80</v>
      </c>
      <c r="B66" s="9">
        <f>(A66-B58)/B57</f>
        <v>521.8234027208082</v>
      </c>
      <c r="C66" t="s">
        <v>51</v>
      </c>
    </row>
    <row r="67" spans="1:2" ht="12.75">
      <c r="A67" s="16"/>
      <c r="B67" s="16" t="str">
        <f>INT(B66/60)&amp;" hours "&amp;ROUND((B66/60-INT(B66/60))*60,)&amp;" minutes"</f>
        <v>8 hours 42 minutes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spans="2:4" ht="12.75">
      <c r="B84" s="17" t="s">
        <v>52</v>
      </c>
      <c r="C84" s="17" t="s">
        <v>53</v>
      </c>
      <c r="D84" s="17" t="s">
        <v>54</v>
      </c>
    </row>
    <row r="85" spans="1:4" ht="12.75">
      <c r="A85" s="17" t="s">
        <v>55</v>
      </c>
      <c r="B85" s="9">
        <v>25</v>
      </c>
      <c r="C85" s="9">
        <v>21</v>
      </c>
      <c r="D85" s="9">
        <f>SUM(B85:C85)</f>
        <v>46</v>
      </c>
    </row>
    <row r="86" spans="1:4" ht="12.75">
      <c r="A86" s="17" t="s">
        <v>56</v>
      </c>
      <c r="B86" s="9">
        <v>25</v>
      </c>
      <c r="C86" s="9">
        <v>20</v>
      </c>
      <c r="D86" s="9">
        <f>SUM(B86:C86)</f>
        <v>45</v>
      </c>
    </row>
    <row r="87" ht="12.75"/>
    <row r="88" ht="12.75"/>
    <row r="89" spans="2:3" ht="12.75">
      <c r="B89" s="17" t="s">
        <v>57</v>
      </c>
      <c r="C89" s="17" t="s">
        <v>58</v>
      </c>
    </row>
    <row r="90" spans="1:3" ht="12.75">
      <c r="A90" s="17" t="s">
        <v>59</v>
      </c>
      <c r="B90" s="9">
        <f>B85/$D85</f>
        <v>0.5434782608695652</v>
      </c>
      <c r="C90" s="9">
        <f>C85/$D85</f>
        <v>0.45652173913043476</v>
      </c>
    </row>
    <row r="91" spans="1:3" ht="12.75">
      <c r="A91" s="17" t="s">
        <v>60</v>
      </c>
      <c r="B91" s="9">
        <f>B86/$D86</f>
        <v>0.5555555555555556</v>
      </c>
      <c r="C91" s="9">
        <f>C86/$D86</f>
        <v>0.4444444444444444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2003-10-04T21:15:59Z</dcterms:created>
  <dcterms:modified xsi:type="dcterms:W3CDTF">2003-10-04T21:52:07Z</dcterms:modified>
  <cp:category/>
  <cp:version/>
  <cp:contentType/>
  <cp:contentStatus/>
  <cp:revision>11</cp:revision>
</cp:coreProperties>
</file>